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600" windowHeight="8445"/>
  </bookViews>
  <sheets>
    <sheet name="Статьи сметы" sheetId="1" r:id="rId1"/>
    <sheet name="Заработная плата" sheetId="2" r:id="rId2"/>
  </sheets>
  <definedNames>
    <definedName name="_xlnm.Print_Area" localSheetId="1">'Заработная плата'!$A$1:$K$11</definedName>
    <definedName name="_xlnm.Print_Area" localSheetId="0">'Статьи сметы'!$A$1:$C$34</definedName>
  </definedNames>
  <calcPr calcId="125725" refMode="R1C1"/>
</workbook>
</file>

<file path=xl/calcChain.xml><?xml version="1.0" encoding="utf-8"?>
<calcChain xmlns="http://schemas.openxmlformats.org/spreadsheetml/2006/main">
  <c r="E30" i="1"/>
  <c r="F31" s="1"/>
  <c r="E14"/>
  <c r="F11"/>
  <c r="F5" i="2"/>
  <c r="F9" l="1"/>
  <c r="F6"/>
  <c r="G6" s="1"/>
  <c r="F7"/>
  <c r="G7" s="1"/>
  <c r="F8"/>
  <c r="J8" s="1"/>
  <c r="F4"/>
  <c r="D10"/>
  <c r="E10"/>
  <c r="G4" l="1"/>
  <c r="G8"/>
  <c r="C8" s="1"/>
  <c r="K8" s="1"/>
  <c r="G5"/>
  <c r="J5"/>
  <c r="J6"/>
  <c r="C6" s="1"/>
  <c r="K6" s="1"/>
  <c r="J4"/>
  <c r="H4"/>
  <c r="H10" s="1"/>
  <c r="J7"/>
  <c r="C7" s="1"/>
  <c r="K7" s="1"/>
  <c r="J9"/>
  <c r="F10"/>
  <c r="I4"/>
  <c r="I10" s="1"/>
  <c r="G9"/>
  <c r="C9" s="1"/>
  <c r="K9" s="1"/>
  <c r="C4" l="1"/>
  <c r="K4" s="1"/>
  <c r="C5"/>
  <c r="K5" s="1"/>
  <c r="K10"/>
  <c r="J10"/>
  <c r="G10"/>
  <c r="C10" l="1"/>
</calcChain>
</file>

<file path=xl/sharedStrings.xml><?xml version="1.0" encoding="utf-8"?>
<sst xmlns="http://schemas.openxmlformats.org/spreadsheetml/2006/main" count="49" uniqueCount="47">
  <si>
    <t>Сумма</t>
  </si>
  <si>
    <t>Обороты</t>
  </si>
  <si>
    <t>Статья Расхода</t>
  </si>
  <si>
    <t xml:space="preserve">ИТОГО </t>
  </si>
  <si>
    <t>ИТОГО расходы</t>
  </si>
  <si>
    <t>Должность</t>
  </si>
  <si>
    <t>База для начисления страховых взносов</t>
  </si>
  <si>
    <t>Заработная плата и налоги с фонда оплаты труда/мес.</t>
  </si>
  <si>
    <t>Налог на даходы физических лиц (НДФЛ) 13%</t>
  </si>
  <si>
    <t xml:space="preserve">Обязательное пенсионное страхование  (ОПС ПФР) - 22% </t>
  </si>
  <si>
    <t>Фонд социального страхования от несчастных случаев (ФССн.сл)-0,2%</t>
  </si>
  <si>
    <t>Фонд социального страхования (ФСС)  - 2,9%</t>
  </si>
  <si>
    <t>Федеральный фонд обязательного медицинского страхования (ФФОМС) - 5,1%</t>
  </si>
  <si>
    <t>Заработная плата с налогами/год</t>
  </si>
  <si>
    <t>Председатель СНТ</t>
  </si>
  <si>
    <t>Заработная плата и платежи с  фонда оплаты труда</t>
  </si>
  <si>
    <t>зарплата "на руки"</t>
  </si>
  <si>
    <t xml:space="preserve">Оплата электроэнергии </t>
  </si>
  <si>
    <t>Содержание и ремонт объектов общего пользования и территории</t>
  </si>
  <si>
    <t>Хоз. инвентарь и расходные материалы</t>
  </si>
  <si>
    <r>
      <rPr>
        <b/>
        <sz val="10"/>
        <rFont val="Calibri"/>
        <family val="2"/>
        <charset val="204"/>
      </rPr>
      <t>Садовый инвентарь, инструменты</t>
    </r>
    <r>
      <rPr>
        <sz val="10"/>
        <rFont val="Calibri"/>
        <family val="2"/>
        <charset val="204"/>
      </rPr>
      <t xml:space="preserve">   4 000 р.</t>
    </r>
  </si>
  <si>
    <t xml:space="preserve">Облуживание официального сайта "СНТ "Ворсино" МВД РФ" :                                       </t>
  </si>
  <si>
    <t>Обеспечение жизнедеятельности СНТ</t>
  </si>
  <si>
    <t>Бухгалтер (гпд)</t>
  </si>
  <si>
    <t>Сторож (гпд)</t>
  </si>
  <si>
    <t>Администратор сайта СНТ (договор гпд)</t>
  </si>
  <si>
    <t>Налоги на земли общего пользования и имущество (0,30% - зем. налог) и налог на имущество</t>
  </si>
  <si>
    <r>
      <rPr>
        <b/>
        <sz val="10"/>
        <rFont val="Calibri"/>
        <family val="2"/>
        <charset val="204"/>
      </rPr>
      <t>Обслуживание  счета и банковской карты</t>
    </r>
    <r>
      <rPr>
        <sz val="10"/>
        <rFont val="Calibri"/>
        <family val="2"/>
        <charset val="204"/>
      </rPr>
      <t xml:space="preserve"> = 56 400,00 р.</t>
    </r>
  </si>
  <si>
    <t>Фонд заработной платы на 2025 год</t>
  </si>
  <si>
    <r>
      <rPr>
        <b/>
        <sz val="10"/>
        <rFont val="Calibri"/>
        <family val="2"/>
        <charset val="204"/>
      </rPr>
      <t>Оплата мобильной связи</t>
    </r>
    <r>
      <rPr>
        <sz val="10"/>
        <rFont val="Calibri"/>
        <family val="2"/>
        <charset val="204"/>
      </rPr>
      <t xml:space="preserve"> = 19 200,00 р. </t>
    </r>
  </si>
  <si>
    <r>
      <rPr>
        <b/>
        <sz val="14"/>
        <rFont val="Calibri"/>
        <family val="2"/>
        <charset val="204"/>
      </rPr>
      <t xml:space="preserve">взнос 2026    </t>
    </r>
    <r>
      <rPr>
        <sz val="14"/>
        <color indexed="8"/>
        <rFont val="Calibri"/>
        <family val="2"/>
        <charset val="204"/>
      </rPr>
      <t>19 000</t>
    </r>
    <r>
      <rPr>
        <sz val="14"/>
        <rFont val="Calibri"/>
        <family val="2"/>
        <charset val="204"/>
      </rPr>
      <t xml:space="preserve"> х 184  участков</t>
    </r>
  </si>
  <si>
    <r>
      <rPr>
        <b/>
        <sz val="10"/>
        <rFont val="Calibri"/>
        <family val="2"/>
        <charset val="204"/>
      </rPr>
      <t xml:space="preserve">Общие объекты:  </t>
    </r>
    <r>
      <rPr>
        <sz val="10"/>
        <rFont val="Calibri"/>
        <family val="2"/>
        <charset val="204"/>
      </rPr>
      <t>(сторожка + освещение+насосы+слесарка +ворота 128000</t>
    </r>
  </si>
  <si>
    <r>
      <rPr>
        <b/>
        <sz val="10"/>
        <rFont val="Calibri"/>
        <family val="2"/>
        <charset val="204"/>
      </rPr>
      <t xml:space="preserve">Потери по счетам КСК </t>
    </r>
    <r>
      <rPr>
        <sz val="10"/>
        <rFont val="Calibri"/>
        <family val="2"/>
        <charset val="204"/>
      </rPr>
      <t>= 85680+ 25600= 112000</t>
    </r>
  </si>
  <si>
    <t>Потребление электроэнергии насосами для подкачки воды Водонапорной башни + Оплата по организации работ по функционированию системы водоснабжения = 92000</t>
  </si>
  <si>
    <t xml:space="preserve"> (работа расконс. 20000+15000=35000</t>
  </si>
  <si>
    <t>Вызов ТБО     420000</t>
  </si>
  <si>
    <r>
      <t>Зкупка дров для печного отопления здания правления СНТ</t>
    </r>
    <r>
      <rPr>
        <sz val="10"/>
        <rFont val="Calibri"/>
        <family val="2"/>
        <charset val="204"/>
      </rPr>
      <t xml:space="preserve"> </t>
    </r>
    <r>
      <rPr>
        <b/>
        <sz val="10"/>
        <rFont val="Calibri"/>
        <family val="2"/>
        <charset val="204"/>
      </rPr>
      <t>= 63000</t>
    </r>
  </si>
  <si>
    <r>
      <rPr>
        <b/>
        <sz val="10"/>
        <rFont val="Calibri"/>
        <family val="2"/>
        <charset val="204"/>
      </rPr>
      <t>Уборка территории СНТ от снега</t>
    </r>
    <r>
      <rPr>
        <sz val="10"/>
        <rFont val="Calibri"/>
        <family val="2"/>
        <charset val="204"/>
      </rPr>
      <t xml:space="preserve"> = 48000р</t>
    </r>
  </si>
  <si>
    <r>
      <rPr>
        <b/>
        <sz val="10"/>
        <rFont val="Calibri"/>
        <family val="2"/>
        <charset val="204"/>
      </rPr>
      <t>Оплата лицензии на электронный документооборот</t>
    </r>
    <r>
      <rPr>
        <sz val="10"/>
        <rFont val="Calibri"/>
        <family val="2"/>
        <charset val="204"/>
      </rPr>
      <t xml:space="preserve">  31500,00 р./ в год.</t>
    </r>
  </si>
  <si>
    <r>
      <rPr>
        <b/>
        <sz val="10"/>
        <rFont val="Calibri"/>
        <family val="2"/>
        <charset val="204"/>
      </rPr>
      <t xml:space="preserve">Почтовые расходы и оформление документации </t>
    </r>
    <r>
      <rPr>
        <sz val="10"/>
        <rFont val="Calibri"/>
        <family val="2"/>
        <charset val="204"/>
      </rPr>
      <t>= 17000р</t>
    </r>
  </si>
  <si>
    <r>
      <rPr>
        <b/>
        <sz val="10"/>
        <rFont val="Calibri"/>
        <family val="2"/>
        <charset val="204"/>
      </rPr>
      <t xml:space="preserve">Транспортные расходы (бензин) </t>
    </r>
    <r>
      <rPr>
        <sz val="10"/>
        <rFont val="Calibri"/>
        <family val="2"/>
        <charset val="204"/>
      </rPr>
      <t>= 9600,00 р.</t>
    </r>
  </si>
  <si>
    <r>
      <t xml:space="preserve">Канцтовары  и офисные расходны </t>
    </r>
    <r>
      <rPr>
        <sz val="10"/>
        <rFont val="Calibri"/>
        <family val="2"/>
        <charset val="204"/>
      </rPr>
      <t xml:space="preserve">= 11000,00 р. </t>
    </r>
  </si>
  <si>
    <t xml:space="preserve">Дополнительные расходы </t>
  </si>
  <si>
    <t>оплата доменного имени vorsinomvdrf.ru на 1 год -1 480.00 р. + хостинга сайта СНТ - 5040,00 р.                                                          = 7000р</t>
  </si>
  <si>
    <r>
      <rPr>
        <b/>
        <sz val="10"/>
        <rFont val="Calibri"/>
        <family val="2"/>
        <charset val="204"/>
      </rPr>
      <t>Расходные материалы</t>
    </r>
    <r>
      <rPr>
        <sz val="10"/>
        <rFont val="Calibri"/>
        <family val="2"/>
        <charset val="204"/>
      </rPr>
      <t xml:space="preserve"> (краска, леска, электроды, цепи, масло, бензин, вентели, гайки, пр.) 218500 р. </t>
    </r>
  </si>
  <si>
    <t>Проект приходно-расходной сметы на 2027 год с финансово-экономическим обоснование размеров взносов(платежей) с садовода (собственника участка)</t>
  </si>
  <si>
    <t>ВЗНОС на 2027 г.   19 000,00 руб.</t>
  </si>
</sst>
</file>

<file path=xl/styles.xml><?xml version="1.0" encoding="utf-8"?>
<styleSheet xmlns="http://schemas.openxmlformats.org/spreadsheetml/2006/main">
  <numFmts count="3">
    <numFmt numFmtId="164" formatCode="#,##0.00\ _р_."/>
    <numFmt numFmtId="165" formatCode="#,##0.00_р_."/>
    <numFmt numFmtId="166" formatCode="#,##0.00\ _₽"/>
  </numFmts>
  <fonts count="17">
    <font>
      <sz val="10"/>
      <name val="Arial Cyr"/>
      <charset val="204"/>
    </font>
    <font>
      <sz val="8"/>
      <name val="Arial Cyr"/>
      <charset val="204"/>
    </font>
    <font>
      <sz val="11"/>
      <name val="Calibri"/>
      <family val="2"/>
      <charset val="204"/>
    </font>
    <font>
      <b/>
      <sz val="16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b/>
      <sz val="12"/>
      <name val="Arial"/>
      <family val="2"/>
      <charset val="204"/>
    </font>
    <font>
      <b/>
      <sz val="16"/>
      <name val="Arial"/>
      <family val="2"/>
      <charset val="204"/>
    </font>
    <font>
      <sz val="20"/>
      <name val="Arial Cyr"/>
      <charset val="204"/>
    </font>
    <font>
      <sz val="12"/>
      <name val="Calibri"/>
      <family val="2"/>
      <charset val="204"/>
    </font>
    <font>
      <b/>
      <sz val="16"/>
      <name val="Calibri"/>
      <family val="2"/>
      <charset val="204"/>
    </font>
    <font>
      <sz val="14"/>
      <color indexed="8"/>
      <name val="Calibri"/>
      <family val="2"/>
      <charset val="204"/>
    </font>
    <font>
      <sz val="14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" fontId="2" fillId="0" borderId="1" xfId="0" applyNumberFormat="1" applyFont="1" applyBorder="1"/>
    <xf numFmtId="4" fontId="2" fillId="0" borderId="1" xfId="0" applyNumberFormat="1" applyFont="1" applyBorder="1" applyAlignment="1"/>
    <xf numFmtId="4" fontId="2" fillId="0" borderId="2" xfId="0" applyNumberFormat="1" applyFont="1" applyBorder="1"/>
    <xf numFmtId="4" fontId="2" fillId="0" borderId="2" xfId="0" applyNumberFormat="1" applyFont="1" applyBorder="1" applyAlignment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4" fillId="0" borderId="6" xfId="0" applyNumberFormat="1" applyFont="1" applyBorder="1"/>
    <xf numFmtId="164" fontId="9" fillId="0" borderId="5" xfId="0" applyNumberFormat="1" applyFont="1" applyBorder="1"/>
    <xf numFmtId="0" fontId="9" fillId="0" borderId="3" xfId="0" applyFont="1" applyBorder="1"/>
    <xf numFmtId="4" fontId="9" fillId="0" borderId="4" xfId="0" applyNumberFormat="1" applyFont="1" applyBorder="1"/>
    <xf numFmtId="4" fontId="9" fillId="0" borderId="7" xfId="0" applyNumberFormat="1" applyFont="1" applyBorder="1"/>
    <xf numFmtId="3" fontId="9" fillId="0" borderId="4" xfId="0" applyNumberFormat="1" applyFont="1" applyBorder="1"/>
    <xf numFmtId="0" fontId="3" fillId="0" borderId="8" xfId="0" applyFont="1" applyBorder="1" applyAlignment="1">
      <alignment horizontal="center" vertical="center"/>
    </xf>
    <xf numFmtId="0" fontId="10" fillId="0" borderId="9" xfId="0" applyFont="1" applyFill="1" applyBorder="1" applyAlignment="1">
      <alignment horizontal="center" wrapText="1"/>
    </xf>
    <xf numFmtId="164" fontId="11" fillId="0" borderId="10" xfId="0" applyNumberFormat="1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64" fontId="14" fillId="0" borderId="11" xfId="0" applyNumberFormat="1" applyFont="1" applyBorder="1" applyAlignment="1">
      <alignment horizontal="center" vertical="center"/>
    </xf>
    <xf numFmtId="0" fontId="5" fillId="0" borderId="12" xfId="0" applyFont="1" applyBorder="1"/>
    <xf numFmtId="0" fontId="5" fillId="0" borderId="13" xfId="0" applyFont="1" applyBorder="1"/>
    <xf numFmtId="0" fontId="0" fillId="0" borderId="14" xfId="0" applyBorder="1"/>
    <xf numFmtId="4" fontId="8" fillId="0" borderId="15" xfId="0" applyNumberFormat="1" applyFont="1" applyBorder="1"/>
    <xf numFmtId="4" fontId="8" fillId="0" borderId="16" xfId="0" applyNumberFormat="1" applyFont="1" applyBorder="1"/>
    <xf numFmtId="0" fontId="0" fillId="0" borderId="6" xfId="0" applyBorder="1"/>
    <xf numFmtId="0" fontId="10" fillId="0" borderId="8" xfId="0" applyFont="1" applyFill="1" applyBorder="1" applyAlignment="1">
      <alignment horizontal="center" wrapText="1"/>
    </xf>
    <xf numFmtId="0" fontId="0" fillId="0" borderId="18" xfId="0" applyBorder="1"/>
    <xf numFmtId="0" fontId="5" fillId="0" borderId="19" xfId="0" applyFont="1" applyBorder="1" applyAlignment="1">
      <alignment wrapText="1"/>
    </xf>
    <xf numFmtId="4" fontId="0" fillId="0" borderId="0" xfId="0" applyNumberFormat="1"/>
    <xf numFmtId="3" fontId="0" fillId="0" borderId="0" xfId="0" applyNumberFormat="1"/>
    <xf numFmtId="0" fontId="3" fillId="0" borderId="24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/>
    </xf>
    <xf numFmtId="0" fontId="10" fillId="0" borderId="22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vertical="center"/>
    </xf>
    <xf numFmtId="0" fontId="10" fillId="0" borderId="8" xfId="0" applyFont="1" applyFill="1" applyBorder="1" applyAlignment="1">
      <alignment horizontal="center" vertical="center"/>
    </xf>
    <xf numFmtId="0" fontId="3" fillId="0" borderId="4" xfId="0" applyFont="1" applyFill="1" applyBorder="1"/>
    <xf numFmtId="0" fontId="0" fillId="0" borderId="0" xfId="0" applyFill="1" applyBorder="1" applyAlignment="1">
      <alignment horizontal="left" vertical="center"/>
    </xf>
    <xf numFmtId="0" fontId="12" fillId="0" borderId="4" xfId="0" applyFont="1" applyFill="1" applyBorder="1" applyAlignment="1">
      <alignment horizontal="center"/>
    </xf>
    <xf numFmtId="166" fontId="0" fillId="0" borderId="0" xfId="0" applyNumberFormat="1"/>
    <xf numFmtId="166" fontId="2" fillId="0" borderId="20" xfId="0" applyNumberFormat="1" applyFont="1" applyBorder="1" applyAlignment="1">
      <alignment horizontal="right" vertical="center"/>
    </xf>
    <xf numFmtId="4" fontId="9" fillId="0" borderId="5" xfId="0" applyNumberFormat="1" applyFont="1" applyFill="1" applyBorder="1" applyAlignment="1">
      <alignment horizontal="center"/>
    </xf>
    <xf numFmtId="164" fontId="9" fillId="0" borderId="4" xfId="0" applyNumberFormat="1" applyFont="1" applyFill="1" applyBorder="1" applyAlignment="1">
      <alignment horizontal="center" vertical="center"/>
    </xf>
    <xf numFmtId="164" fontId="9" fillId="0" borderId="11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vertical="center" wrapText="1"/>
    </xf>
    <xf numFmtId="0" fontId="4" fillId="0" borderId="22" xfId="0" applyFont="1" applyFill="1" applyBorder="1" applyAlignment="1">
      <alignment vertical="center" wrapText="1"/>
    </xf>
    <xf numFmtId="0" fontId="4" fillId="0" borderId="14" xfId="0" applyFont="1" applyFill="1" applyBorder="1"/>
    <xf numFmtId="0" fontId="5" fillId="0" borderId="14" xfId="0" applyFont="1" applyFill="1" applyBorder="1" applyAlignment="1">
      <alignment vertical="center" wrapText="1"/>
    </xf>
    <xf numFmtId="0" fontId="5" fillId="0" borderId="23" xfId="0" applyFont="1" applyFill="1" applyBorder="1"/>
    <xf numFmtId="0" fontId="5" fillId="0" borderId="22" xfId="0" applyFont="1" applyFill="1" applyBorder="1" applyAlignment="1">
      <alignment wrapText="1"/>
    </xf>
    <xf numFmtId="0" fontId="4" fillId="0" borderId="22" xfId="0" applyFont="1" applyFill="1" applyBorder="1" applyAlignment="1">
      <alignment wrapText="1"/>
    </xf>
    <xf numFmtId="0" fontId="5" fillId="0" borderId="22" xfId="0" applyFont="1" applyFill="1" applyBorder="1"/>
    <xf numFmtId="0" fontId="5" fillId="0" borderId="6" xfId="0" applyFont="1" applyFill="1" applyBorder="1" applyAlignment="1">
      <alignment vertical="center" wrapText="1"/>
    </xf>
    <xf numFmtId="165" fontId="2" fillId="0" borderId="20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vertical="center"/>
    </xf>
    <xf numFmtId="165" fontId="8" fillId="0" borderId="21" xfId="0" applyNumberFormat="1" applyFont="1" applyBorder="1" applyAlignment="1">
      <alignment horizontal="right" vertical="center"/>
    </xf>
    <xf numFmtId="164" fontId="0" fillId="0" borderId="0" xfId="0" applyNumberFormat="1"/>
    <xf numFmtId="0" fontId="7" fillId="0" borderId="23" xfId="0" applyFont="1" applyFill="1" applyBorder="1" applyAlignment="1">
      <alignment vertical="center"/>
    </xf>
    <xf numFmtId="0" fontId="0" fillId="0" borderId="0" xfId="0" applyAlignment="1"/>
    <xf numFmtId="166" fontId="0" fillId="0" borderId="0" xfId="0" applyNumberFormat="1" applyAlignment="1"/>
    <xf numFmtId="0" fontId="6" fillId="0" borderId="10" xfId="0" applyFont="1" applyBorder="1" applyAlignment="1">
      <alignment horizontal="center" vertical="center" wrapText="1"/>
    </xf>
    <xf numFmtId="164" fontId="9" fillId="2" borderId="8" xfId="0" applyNumberFormat="1" applyFont="1" applyFill="1" applyBorder="1" applyAlignment="1">
      <alignment horizontal="center" vertical="center"/>
    </xf>
    <xf numFmtId="0" fontId="16" fillId="0" borderId="22" xfId="0" applyFont="1" applyBorder="1" applyAlignment="1"/>
    <xf numFmtId="165" fontId="9" fillId="0" borderId="22" xfId="0" applyNumberFormat="1" applyFont="1" applyFill="1" applyBorder="1" applyAlignment="1">
      <alignment horizontal="center" vertical="center"/>
    </xf>
    <xf numFmtId="165" fontId="9" fillId="0" borderId="18" xfId="0" applyNumberFormat="1" applyFont="1" applyFill="1" applyBorder="1" applyAlignment="1">
      <alignment horizontal="center" vertical="center"/>
    </xf>
    <xf numFmtId="164" fontId="9" fillId="2" borderId="22" xfId="0" applyNumberFormat="1" applyFont="1" applyFill="1" applyBorder="1" applyAlignment="1">
      <alignment horizontal="center" vertical="center"/>
    </xf>
    <xf numFmtId="164" fontId="9" fillId="2" borderId="18" xfId="0" applyNumberFormat="1" applyFont="1" applyFill="1" applyBorder="1" applyAlignment="1">
      <alignment horizontal="center" vertical="center"/>
    </xf>
    <xf numFmtId="166" fontId="0" fillId="0" borderId="0" xfId="0" applyNumberFormat="1" applyAlignment="1">
      <alignment horizontal="center"/>
    </xf>
    <xf numFmtId="164" fontId="11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view="pageBreakPreview" topLeftCell="A10" zoomScale="80" zoomScaleNormal="150" zoomScaleSheetLayoutView="80" zoomScalePageLayoutView="50" workbookViewId="0">
      <selection activeCell="B34" sqref="B34"/>
    </sheetView>
  </sheetViews>
  <sheetFormatPr defaultRowHeight="12.75"/>
  <cols>
    <col min="1" max="1" width="2.28515625" customWidth="1"/>
    <col min="2" max="2" width="88.42578125" customWidth="1"/>
    <col min="3" max="3" width="20.28515625" bestFit="1" customWidth="1"/>
    <col min="4" max="4" width="12.140625" customWidth="1"/>
    <col min="5" max="5" width="18.42578125" customWidth="1"/>
    <col min="6" max="6" width="15.85546875" customWidth="1"/>
  </cols>
  <sheetData>
    <row r="1" spans="1:6" ht="80.25" customHeight="1" thickBot="1">
      <c r="B1" s="62" t="s">
        <v>45</v>
      </c>
      <c r="C1" s="62"/>
    </row>
    <row r="2" spans="1:6" ht="21.75" thickBot="1">
      <c r="B2" s="15"/>
      <c r="C2" s="20" t="s">
        <v>0</v>
      </c>
    </row>
    <row r="3" spans="1:6" ht="19.5" thickBot="1">
      <c r="B3" s="59" t="s">
        <v>30</v>
      </c>
      <c r="C3" s="10">
        <v>3496000</v>
      </c>
    </row>
    <row r="4" spans="1:6" ht="21.75" thickBot="1">
      <c r="B4" s="32" t="s">
        <v>1</v>
      </c>
      <c r="C4" s="10">
        <v>3496000</v>
      </c>
    </row>
    <row r="5" spans="1:6" ht="25.5" customHeight="1" thickBot="1">
      <c r="B5" s="33" t="s">
        <v>2</v>
      </c>
      <c r="C5" s="9"/>
    </row>
    <row r="6" spans="1:6" ht="21" customHeight="1" thickBot="1">
      <c r="B6" s="18" t="s">
        <v>15</v>
      </c>
      <c r="C6" s="43">
        <v>1921584</v>
      </c>
      <c r="E6" s="41">
        <v>2553225.96</v>
      </c>
    </row>
    <row r="7" spans="1:6" ht="31.5" customHeight="1" thickBot="1">
      <c r="B7" s="16" t="s">
        <v>26</v>
      </c>
      <c r="C7" s="44">
        <v>50000</v>
      </c>
      <c r="E7" s="41">
        <v>50000</v>
      </c>
    </row>
    <row r="8" spans="1:6" ht="16.5" thickBot="1">
      <c r="B8" s="27" t="s">
        <v>22</v>
      </c>
      <c r="C8" s="28"/>
      <c r="E8" s="41"/>
    </row>
    <row r="9" spans="1:6" ht="15.75">
      <c r="B9" s="34" t="s">
        <v>17</v>
      </c>
      <c r="C9" s="63">
        <v>332000</v>
      </c>
      <c r="E9" s="69"/>
    </row>
    <row r="10" spans="1:6">
      <c r="B10" s="53" t="s">
        <v>31</v>
      </c>
      <c r="C10" s="64"/>
      <c r="D10" s="30">
        <v>94834</v>
      </c>
      <c r="E10" s="69"/>
      <c r="F10" s="30"/>
    </row>
    <row r="11" spans="1:6">
      <c r="A11" s="26"/>
      <c r="B11" s="53" t="s">
        <v>32</v>
      </c>
      <c r="C11" s="64"/>
      <c r="D11" s="30">
        <v>89052.800000000003</v>
      </c>
      <c r="E11" s="69"/>
      <c r="F11" s="30">
        <f>SUM(D9:E12)</f>
        <v>262098.5</v>
      </c>
    </row>
    <row r="12" spans="1:6" ht="26.25" thickBot="1">
      <c r="A12" s="26"/>
      <c r="B12" s="54" t="s">
        <v>33</v>
      </c>
      <c r="C12" s="64"/>
      <c r="D12" s="30">
        <v>78211.7</v>
      </c>
      <c r="E12" s="69"/>
      <c r="F12" s="30"/>
    </row>
    <row r="13" spans="1:6" ht="35.25" customHeight="1">
      <c r="B13" s="35" t="s">
        <v>18</v>
      </c>
      <c r="C13" s="63">
        <v>717700</v>
      </c>
      <c r="E13" s="41"/>
    </row>
    <row r="14" spans="1:6">
      <c r="B14" s="46" t="s">
        <v>34</v>
      </c>
      <c r="C14" s="67"/>
      <c r="D14" s="30">
        <v>97596.4</v>
      </c>
      <c r="E14" s="61">
        <f>SUM(D14:D25)</f>
        <v>495196.4</v>
      </c>
      <c r="F14" s="30"/>
    </row>
    <row r="15" spans="1:6">
      <c r="B15" s="47" t="s">
        <v>35</v>
      </c>
      <c r="C15" s="67"/>
      <c r="D15" s="30">
        <v>210700</v>
      </c>
      <c r="E15" s="61"/>
      <c r="F15" s="30"/>
    </row>
    <row r="16" spans="1:6" ht="16.5" customHeight="1">
      <c r="B16" s="48" t="s">
        <v>36</v>
      </c>
      <c r="C16" s="67"/>
      <c r="D16" s="30">
        <v>28000</v>
      </c>
      <c r="E16" s="61"/>
      <c r="F16" s="30"/>
    </row>
    <row r="17" spans="2:6" ht="16.5" customHeight="1">
      <c r="B17" s="36" t="s">
        <v>21</v>
      </c>
      <c r="C17" s="67"/>
      <c r="E17" s="61"/>
    </row>
    <row r="18" spans="2:6" ht="27" customHeight="1">
      <c r="B18" s="49" t="s">
        <v>43</v>
      </c>
      <c r="C18" s="67"/>
      <c r="D18" s="30">
        <v>5000</v>
      </c>
      <c r="E18" s="61"/>
      <c r="F18" s="30"/>
    </row>
    <row r="19" spans="2:6" ht="21.75" customHeight="1">
      <c r="B19" s="50" t="s">
        <v>37</v>
      </c>
      <c r="C19" s="67"/>
      <c r="D19" s="30">
        <v>23400</v>
      </c>
      <c r="E19" s="61"/>
      <c r="F19" s="30"/>
    </row>
    <row r="20" spans="2:6">
      <c r="B20" s="50" t="s">
        <v>27</v>
      </c>
      <c r="C20" s="67"/>
      <c r="D20" s="30">
        <v>56400</v>
      </c>
      <c r="E20" s="61"/>
      <c r="F20" s="30"/>
    </row>
    <row r="21" spans="2:6">
      <c r="B21" s="50" t="s">
        <v>38</v>
      </c>
      <c r="C21" s="67"/>
      <c r="D21" s="30">
        <v>25000</v>
      </c>
      <c r="E21" s="61"/>
      <c r="F21" s="30"/>
    </row>
    <row r="22" spans="2:6">
      <c r="B22" s="50" t="s">
        <v>29</v>
      </c>
      <c r="C22" s="67"/>
      <c r="D22" s="30">
        <v>19200</v>
      </c>
      <c r="E22" s="61"/>
      <c r="F22" s="30"/>
    </row>
    <row r="23" spans="2:6">
      <c r="B23" s="50" t="s">
        <v>39</v>
      </c>
      <c r="C23" s="67"/>
      <c r="D23" s="30">
        <v>16500</v>
      </c>
      <c r="E23" s="61"/>
      <c r="F23" s="30"/>
    </row>
    <row r="24" spans="2:6" ht="15.75" customHeight="1">
      <c r="B24" s="51" t="s">
        <v>40</v>
      </c>
      <c r="C24" s="67"/>
      <c r="D24" s="30">
        <v>7200</v>
      </c>
      <c r="E24" s="61"/>
      <c r="F24" s="30"/>
    </row>
    <row r="25" spans="2:6" ht="13.5" thickBot="1">
      <c r="B25" s="52" t="s">
        <v>41</v>
      </c>
      <c r="C25" s="68"/>
      <c r="D25" s="30">
        <v>6200</v>
      </c>
      <c r="E25" s="61"/>
      <c r="F25" s="30"/>
    </row>
    <row r="26" spans="2:6" ht="21.75" customHeight="1">
      <c r="B26" s="37" t="s">
        <v>19</v>
      </c>
      <c r="C26" s="65">
        <v>225500</v>
      </c>
      <c r="E26" s="41"/>
    </row>
    <row r="27" spans="2:6" ht="14.25" customHeight="1">
      <c r="B27" s="53" t="s">
        <v>20</v>
      </c>
      <c r="C27" s="65"/>
      <c r="D27" s="31"/>
      <c r="E27" s="61"/>
      <c r="F27" s="31"/>
    </row>
    <row r="28" spans="2:6" ht="13.5" customHeight="1" thickBot="1">
      <c r="B28" s="53" t="s">
        <v>44</v>
      </c>
      <c r="C28" s="66"/>
      <c r="D28" s="30"/>
      <c r="E28" s="61"/>
      <c r="F28" s="31"/>
    </row>
    <row r="29" spans="2:6" ht="19.5" thickBot="1">
      <c r="B29" s="37" t="s">
        <v>42</v>
      </c>
      <c r="C29" s="45">
        <v>224216</v>
      </c>
      <c r="D29" s="30"/>
      <c r="E29" s="41"/>
    </row>
    <row r="30" spans="2:6" ht="21.75" thickBot="1">
      <c r="B30" s="38" t="s">
        <v>4</v>
      </c>
      <c r="C30" s="10">
        <v>3496000</v>
      </c>
      <c r="E30" s="41">
        <f>SUM(C6:C7,C9,C13,C26)</f>
        <v>3246784</v>
      </c>
    </row>
    <row r="31" spans="2:6" ht="13.5" thickBot="1">
      <c r="B31" s="39"/>
      <c r="D31" s="60"/>
      <c r="E31" s="61"/>
      <c r="F31" s="58">
        <f>SUM(C29,E30)</f>
        <v>3471000</v>
      </c>
    </row>
    <row r="32" spans="2:6" ht="26.25" thickBot="1">
      <c r="B32" s="40" t="s">
        <v>46</v>
      </c>
      <c r="C32" s="30"/>
      <c r="D32" s="60"/>
      <c r="E32" s="61"/>
    </row>
    <row r="33" spans="4:5">
      <c r="D33" s="60"/>
      <c r="E33" s="61"/>
    </row>
  </sheetData>
  <mergeCells count="9">
    <mergeCell ref="D31:D33"/>
    <mergeCell ref="E31:E33"/>
    <mergeCell ref="B1:C1"/>
    <mergeCell ref="C9:C12"/>
    <mergeCell ref="C26:C28"/>
    <mergeCell ref="C13:C25"/>
    <mergeCell ref="E14:E25"/>
    <mergeCell ref="E27:E28"/>
    <mergeCell ref="E9:E12"/>
  </mergeCells>
  <phoneticPr fontId="1" type="noConversion"/>
  <printOptions horizontalCentered="1" verticalCentered="1"/>
  <pageMargins left="0.19685039370078741" right="0.19685039370078741" top="0.19685039370078741" bottom="0.15748031496062992" header="0" footer="0"/>
  <pageSetup paperSize="9" scale="92" fitToWidth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view="pageBreakPreview" topLeftCell="D1" zoomScale="110" zoomScaleNormal="110" zoomScaleSheetLayoutView="110" workbookViewId="0">
      <selection activeCell="D12" sqref="D12"/>
    </sheetView>
  </sheetViews>
  <sheetFormatPr defaultRowHeight="12.75"/>
  <cols>
    <col min="1" max="1" width="2.140625" customWidth="1"/>
    <col min="2" max="2" width="29.7109375" customWidth="1"/>
    <col min="3" max="3" width="14.42578125" customWidth="1"/>
    <col min="4" max="4" width="14.7109375" customWidth="1"/>
    <col min="5" max="5" width="11" customWidth="1"/>
    <col min="6" max="6" width="13" customWidth="1"/>
    <col min="7" max="7" width="16" customWidth="1"/>
    <col min="8" max="8" width="12.7109375" customWidth="1"/>
    <col min="9" max="9" width="12" customWidth="1"/>
    <col min="10" max="10" width="14.7109375" customWidth="1"/>
    <col min="11" max="11" width="16.85546875" customWidth="1"/>
  </cols>
  <sheetData>
    <row r="1" spans="1:12" ht="30.75" customHeight="1">
      <c r="B1" s="70" t="s">
        <v>28</v>
      </c>
      <c r="C1" s="70"/>
      <c r="D1" s="70"/>
      <c r="E1" s="70"/>
      <c r="F1" s="70"/>
      <c r="G1" s="70"/>
      <c r="H1" s="70"/>
      <c r="I1" s="70"/>
      <c r="J1" s="70"/>
      <c r="K1" s="70"/>
    </row>
    <row r="2" spans="1:12" ht="9.75" customHeight="1" thickBot="1"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2" ht="90" thickBot="1">
      <c r="B3" s="19" t="s">
        <v>5</v>
      </c>
      <c r="C3" s="5" t="s">
        <v>7</v>
      </c>
      <c r="D3" s="6" t="s">
        <v>16</v>
      </c>
      <c r="E3" s="6" t="s">
        <v>8</v>
      </c>
      <c r="F3" s="7" t="s">
        <v>6</v>
      </c>
      <c r="G3" s="7" t="s">
        <v>9</v>
      </c>
      <c r="H3" s="7" t="s">
        <v>10</v>
      </c>
      <c r="I3" s="7" t="s">
        <v>11</v>
      </c>
      <c r="J3" s="7" t="s">
        <v>12</v>
      </c>
      <c r="K3" s="8" t="s">
        <v>13</v>
      </c>
    </row>
    <row r="4" spans="1:12" ht="15">
      <c r="B4" s="21" t="s">
        <v>14</v>
      </c>
      <c r="C4" s="3">
        <f>F4+G4+H4+I4+J4</f>
        <v>58850.400000000001</v>
      </c>
      <c r="D4" s="3">
        <v>40000</v>
      </c>
      <c r="E4" s="4">
        <v>5200</v>
      </c>
      <c r="F4" s="4">
        <f>E4+D4</f>
        <v>45200</v>
      </c>
      <c r="G4" s="3">
        <f>F4*22%</f>
        <v>9944</v>
      </c>
      <c r="H4" s="3">
        <f>F4*0.2%</f>
        <v>90.4</v>
      </c>
      <c r="I4" s="3">
        <f>F4*2.9%</f>
        <v>1310.8</v>
      </c>
      <c r="J4" s="3">
        <f t="shared" ref="J4:J7" si="0">F4*5.1%</f>
        <v>2305.1999999999998</v>
      </c>
      <c r="K4" s="24">
        <f>C4*12</f>
        <v>706204.8</v>
      </c>
      <c r="L4" s="23"/>
    </row>
    <row r="5" spans="1:12" ht="15">
      <c r="B5" s="22" t="s">
        <v>23</v>
      </c>
      <c r="C5" s="1">
        <f t="shared" ref="C5:C7" si="1">F5+G5+H5+I5+J5</f>
        <v>43154.700000000004</v>
      </c>
      <c r="D5" s="1">
        <v>30000</v>
      </c>
      <c r="E5" s="2">
        <v>3900</v>
      </c>
      <c r="F5" s="2">
        <f>D5+E5</f>
        <v>33900</v>
      </c>
      <c r="G5" s="1">
        <f t="shared" ref="G5:G8" si="2">F5*22%</f>
        <v>7458</v>
      </c>
      <c r="H5" s="1">
        <v>67.8</v>
      </c>
      <c r="I5" s="1">
        <v>0</v>
      </c>
      <c r="J5" s="1">
        <f>F5*5.1%</f>
        <v>1728.8999999999999</v>
      </c>
      <c r="K5" s="25">
        <f t="shared" ref="K5:K7" si="3">C5*12</f>
        <v>517856.4</v>
      </c>
      <c r="L5" s="23"/>
    </row>
    <row r="6" spans="1:12" ht="15">
      <c r="B6" s="22" t="s">
        <v>24</v>
      </c>
      <c r="C6" s="3">
        <f t="shared" si="1"/>
        <v>33085.269999999997</v>
      </c>
      <c r="D6" s="1">
        <v>23000</v>
      </c>
      <c r="E6" s="2">
        <v>2990</v>
      </c>
      <c r="F6" s="2">
        <f>D6+E6</f>
        <v>25990</v>
      </c>
      <c r="G6" s="1">
        <f t="shared" si="2"/>
        <v>5717.8</v>
      </c>
      <c r="H6" s="3">
        <v>51.98</v>
      </c>
      <c r="I6" s="3">
        <v>0</v>
      </c>
      <c r="J6" s="3">
        <f t="shared" si="0"/>
        <v>1325.49</v>
      </c>
      <c r="K6" s="25">
        <f t="shared" si="3"/>
        <v>397023.24</v>
      </c>
      <c r="L6" s="23"/>
    </row>
    <row r="7" spans="1:12" ht="15">
      <c r="B7" s="22" t="s">
        <v>24</v>
      </c>
      <c r="C7" s="1">
        <f t="shared" si="1"/>
        <v>33085.269999999997</v>
      </c>
      <c r="D7" s="1">
        <v>23000</v>
      </c>
      <c r="E7" s="2">
        <v>2990</v>
      </c>
      <c r="F7" s="4">
        <f>E7+D7</f>
        <v>25990</v>
      </c>
      <c r="G7" s="3">
        <f t="shared" si="2"/>
        <v>5717.8</v>
      </c>
      <c r="H7" s="3">
        <v>51.98</v>
      </c>
      <c r="I7" s="1">
        <v>0</v>
      </c>
      <c r="J7" s="1">
        <f t="shared" si="0"/>
        <v>1325.49</v>
      </c>
      <c r="K7" s="25">
        <f t="shared" si="3"/>
        <v>397023.24</v>
      </c>
      <c r="L7" s="23"/>
    </row>
    <row r="8" spans="1:12" ht="15">
      <c r="B8" s="22" t="s">
        <v>24</v>
      </c>
      <c r="C8" s="3">
        <f>F8+G8+H8+I8+J8</f>
        <v>33085.269999999997</v>
      </c>
      <c r="D8" s="1">
        <v>23000</v>
      </c>
      <c r="E8" s="2">
        <v>2990</v>
      </c>
      <c r="F8" s="2">
        <f>D8+E8</f>
        <v>25990</v>
      </c>
      <c r="G8" s="1">
        <f t="shared" si="2"/>
        <v>5717.8</v>
      </c>
      <c r="H8" s="3">
        <v>51.98</v>
      </c>
      <c r="I8" s="3">
        <v>0</v>
      </c>
      <c r="J8" s="3">
        <f>F8*5.1%</f>
        <v>1325.49</v>
      </c>
      <c r="K8" s="25">
        <f>C8*12</f>
        <v>397023.24</v>
      </c>
      <c r="L8" s="23"/>
    </row>
    <row r="9" spans="1:12" ht="33" customHeight="1" thickBot="1">
      <c r="A9" s="26"/>
      <c r="B9" s="29" t="s">
        <v>25</v>
      </c>
      <c r="C9" s="55">
        <f>F9+G9+H9+I9+J9</f>
        <v>11507.919999999998</v>
      </c>
      <c r="D9" s="56">
        <v>8000</v>
      </c>
      <c r="E9" s="56">
        <v>1040</v>
      </c>
      <c r="F9" s="56">
        <f>E9+D9</f>
        <v>9040</v>
      </c>
      <c r="G9" s="55">
        <f>F9*22%</f>
        <v>1988.8</v>
      </c>
      <c r="H9" s="42">
        <v>18.079999999999998</v>
      </c>
      <c r="I9" s="56">
        <v>0</v>
      </c>
      <c r="J9" s="56">
        <f>F9*5.1%</f>
        <v>461.03999999999996</v>
      </c>
      <c r="K9" s="57">
        <f>C9*12</f>
        <v>138095.03999999998</v>
      </c>
    </row>
    <row r="10" spans="1:12" ht="19.5" thickBot="1">
      <c r="B10" s="11" t="s">
        <v>3</v>
      </c>
      <c r="C10" s="12">
        <f t="shared" ref="C10:K10" si="4">SUM(C4:C9)</f>
        <v>212768.82999999996</v>
      </c>
      <c r="D10" s="13">
        <f t="shared" si="4"/>
        <v>147000</v>
      </c>
      <c r="E10" s="14">
        <f t="shared" si="4"/>
        <v>19110</v>
      </c>
      <c r="F10" s="14">
        <f t="shared" si="4"/>
        <v>166110</v>
      </c>
      <c r="G10" s="12">
        <f t="shared" si="4"/>
        <v>36544.200000000004</v>
      </c>
      <c r="H10" s="12">
        <f t="shared" si="4"/>
        <v>332.21999999999997</v>
      </c>
      <c r="I10" s="12">
        <f t="shared" si="4"/>
        <v>1310.8</v>
      </c>
      <c r="J10" s="12">
        <f t="shared" si="4"/>
        <v>8471.6099999999988</v>
      </c>
      <c r="K10" s="12">
        <f t="shared" si="4"/>
        <v>2553225.96</v>
      </c>
    </row>
    <row r="12" spans="1:12" ht="37.5" customHeight="1">
      <c r="D12" s="30"/>
      <c r="E12" s="31"/>
      <c r="F12" s="31"/>
    </row>
    <row r="14" spans="1:12">
      <c r="C14" s="30"/>
      <c r="D14" s="30"/>
      <c r="E14" s="31"/>
      <c r="F14" s="31"/>
      <c r="G14" s="30"/>
      <c r="H14" s="30"/>
      <c r="I14" s="30"/>
      <c r="J14" s="30"/>
      <c r="K14" s="30"/>
    </row>
  </sheetData>
  <mergeCells count="1">
    <mergeCell ref="B1:K1"/>
  </mergeCells>
  <phoneticPr fontId="1" type="noConversion"/>
  <printOptions horizontalCentered="1"/>
  <pageMargins left="0.35433070866141736" right="0.39370078740157483" top="0.39370078740157483" bottom="0.39370078740157483" header="0" footer="0"/>
  <pageSetup paperSize="9" scale="90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Статьи сметы</vt:lpstr>
      <vt:lpstr>Заработная плата</vt:lpstr>
      <vt:lpstr>'Заработная плата'!Область_печати</vt:lpstr>
      <vt:lpstr>'Статьи сметы'!Область_печати</vt:lpstr>
    </vt:vector>
  </TitlesOfParts>
  <Company>RDL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</dc:creator>
  <cp:lastModifiedBy>HOME</cp:lastModifiedBy>
  <cp:lastPrinted>2026-08-15T19:37:34Z</cp:lastPrinted>
  <dcterms:created xsi:type="dcterms:W3CDTF">2017-08-07T14:45:13Z</dcterms:created>
  <dcterms:modified xsi:type="dcterms:W3CDTF">2026-08-18T11:35:22Z</dcterms:modified>
</cp:coreProperties>
</file>